
<file path=[Content_Types].xml><?xml version="1.0" encoding="utf-8"?>
<Types xmlns="http://schemas.openxmlformats.org/package/2006/content-types">
  <Default Extension="xml" ContentType="application/xml"/>
  <Default Extension="rels" ContentType="application/vnd.openxmlformats-package.relationships+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5823"/>
  <workbookPr autoCompressPictures="0"/>
  <workbookProtection workbookAlgorithmName="SHA-512" workbookHashValue="4h6KO+EJsYIebabnE2ccAwMIM9PKSU8ubDmuMOZkcgFsDADmqIutQIxoBSpMr6cQCLyECFGjjopjVpF4O/iApw==" workbookSaltValue="5DFIO/AkbDbl4wLLP4NsuA==" workbookSpinCount="100000" lockStructure="1"/>
  <bookViews>
    <workbookView xWindow="0" yWindow="0" windowWidth="8000" windowHeight="4100"/>
  </bookViews>
  <sheets>
    <sheet name="Sheet1" sheetId="1" r:id="rId1"/>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 i="1" l="1"/>
  <c r="F62" i="1"/>
  <c r="C63" i="1"/>
  <c r="C62" i="1"/>
  <c r="F52" i="1"/>
  <c r="C42" i="1"/>
  <c r="C41" i="1"/>
  <c r="C40" i="1"/>
  <c r="C39" i="1"/>
  <c r="C45" i="1"/>
  <c r="C66" i="1"/>
  <c r="C52" i="1"/>
  <c r="F53" i="1"/>
  <c r="F83" i="1"/>
  <c r="C64" i="1"/>
  <c r="F76" i="1"/>
  <c r="F85" i="1"/>
  <c r="C76" i="1"/>
  <c r="C83" i="1"/>
  <c r="C75" i="1"/>
  <c r="C77" i="1"/>
  <c r="C85" i="1"/>
  <c r="F63" i="1"/>
  <c r="F64" i="1"/>
  <c r="F84" i="1"/>
  <c r="F87" i="1"/>
  <c r="C68" i="1"/>
  <c r="C84" i="1"/>
  <c r="C87" i="1"/>
</calcChain>
</file>

<file path=xl/sharedStrings.xml><?xml version="1.0" encoding="utf-8"?>
<sst xmlns="http://schemas.openxmlformats.org/spreadsheetml/2006/main" count="139" uniqueCount="107">
  <si>
    <t>Lender's Minimum Debt Yield Ratio</t>
  </si>
  <si>
    <t>Debt Yield Ratio</t>
  </si>
  <si>
    <t>Loan Amount</t>
  </si>
  <si>
    <t>Conventional</t>
  </si>
  <si>
    <t>Debt Yield Ratio Calculator (Loan Amounts $5,000,000+)</t>
  </si>
  <si>
    <t>N/A</t>
  </si>
  <si>
    <t>Land</t>
  </si>
  <si>
    <t>Hotel/Motel/Gas Stations</t>
  </si>
  <si>
    <t>Retail</t>
  </si>
  <si>
    <t>Mortgage Payment - Property</t>
  </si>
  <si>
    <t>Industrial/Self-Storage</t>
  </si>
  <si>
    <t>Multifamily</t>
  </si>
  <si>
    <t>Office</t>
  </si>
  <si>
    <t>Operating Expenses</t>
  </si>
  <si>
    <t>USDA</t>
  </si>
  <si>
    <t>SBA</t>
  </si>
  <si>
    <t>Typical DSCR Requirements</t>
  </si>
  <si>
    <t>Annual Gross Income</t>
  </si>
  <si>
    <t>Debt Service Coverage Ratio Calculator (DSCR)</t>
  </si>
  <si>
    <t>15yrs</t>
  </si>
  <si>
    <t>30yrs</t>
  </si>
  <si>
    <t>Payment Amount</t>
  </si>
  <si>
    <t>Business Prop.</t>
  </si>
  <si>
    <t>Standard Prop.</t>
  </si>
  <si>
    <t>Typical Amort.</t>
  </si>
  <si>
    <t>4-6%</t>
  </si>
  <si>
    <t>Interest Rate</t>
  </si>
  <si>
    <t>8-15%</t>
  </si>
  <si>
    <t>5-8%</t>
  </si>
  <si>
    <t>Property Value</t>
  </si>
  <si>
    <t>680- FICO</t>
  </si>
  <si>
    <t>680+ FICO</t>
  </si>
  <si>
    <t>Typical Rates</t>
  </si>
  <si>
    <t>Typical Debt Yield Requirements</t>
  </si>
  <si>
    <t>Commercial Loan Calculator</t>
  </si>
  <si>
    <t>Debt Service Coverage Ratio</t>
  </si>
  <si>
    <t>Lender DSCR Requirement*</t>
  </si>
  <si>
    <t xml:space="preserve">Loan-to-Value or LTV is a term that expresses the ratio of a loan to the value of a property.  In other words, it reflects what someone "owes" on a property in comparison to what it is "worth".  </t>
  </si>
  <si>
    <t>For more information on LTV, click here!</t>
  </si>
  <si>
    <t xml:space="preserve">Debt Service Coverage Ratio or DSCR is defined as a ratio that demonstrates an entity’s ability to produce enough cash to cover its debts.  Simply put, it’s a ratio that expresses what you bring in vs what you have to pay out.  </t>
  </si>
  <si>
    <t>To find out more about DSCR, click here!</t>
  </si>
  <si>
    <t xml:space="preserve">The Debt Yield Ratio is typically used on large loans (over $5million) and is used to determine the cash-on-cash return on the lenders money if it foreclosed the first day after the loan was completed.   The Debt Yield Ratio represents the return the property’s income should provide in event of foreclosure.  </t>
  </si>
  <si>
    <t>To find out more about Debt Yield Ratios, click here!</t>
  </si>
  <si>
    <t>Loan Amount (If unsure, use desired loan amount)</t>
  </si>
  <si>
    <t>Terms</t>
  </si>
  <si>
    <t>Net Operating Income (NOI) - Property</t>
  </si>
  <si>
    <t>Amortization Period (in Years)</t>
  </si>
  <si>
    <t xml:space="preserve">*Please note, there is a rounding error when you set the Lender DSCR Requirement to the calculated Debt Service Coverage Ratio.  This is due to the calculated Debt Service Coverage Ratio only going to two decimal places.  </t>
  </si>
  <si>
    <t>Typical LTV Limits</t>
  </si>
  <si>
    <t>Final Results</t>
  </si>
  <si>
    <t>Lenders will typically base their max loan amounts on the weakest of the three metrics listed above.  The number below is the maximum loan amount a lender will be willing to provide given the information you provided.</t>
  </si>
  <si>
    <t>Step 1.</t>
  </si>
  <si>
    <t>Enter in information you know.</t>
  </si>
  <si>
    <t>Loan Amount Desired</t>
  </si>
  <si>
    <t>Value of the Subject Property</t>
  </si>
  <si>
    <t>Gross Income of Subject Property</t>
  </si>
  <si>
    <t>Operating Expense of Subject Property</t>
  </si>
  <si>
    <t>Step 2.</t>
  </si>
  <si>
    <t xml:space="preserve">Enter in desired rate and amortization period.  </t>
  </si>
  <si>
    <t>Step 3.</t>
  </si>
  <si>
    <t>Enter in Loan-to-Value limits, Debt Service Coverage Ratio requirements and Debt Yield requirements.</t>
  </si>
  <si>
    <t>Step 4.</t>
  </si>
  <si>
    <t>Lender's Loan-To-Value Limit</t>
  </si>
  <si>
    <t>Lender's DSCR Requirement*</t>
  </si>
  <si>
    <t>Subject Property Loan-to-Value</t>
  </si>
  <si>
    <t>Max. Loan-to-Value Allowed by Lender</t>
  </si>
  <si>
    <t>Use the adjacent table to determine what rate and amortization period is appropriate for your situation.</t>
  </si>
  <si>
    <t>Use the adjacent tables to determine what Loan-to-Value limits, Debt Service Coverage Ratio Requirements and Debt Yield requirements are appropriate for your situation.</t>
  </si>
  <si>
    <r>
      <rPr>
        <u/>
        <sz val="11"/>
        <rFont val="Calibri"/>
        <family val="2"/>
        <scheme val="minor"/>
      </rPr>
      <t>Loan Amount</t>
    </r>
    <r>
      <rPr>
        <sz val="11"/>
        <rFont val="Calibri"/>
        <family val="2"/>
        <scheme val="minor"/>
      </rPr>
      <t>:  Amount specified in the mortgage/deed contract that the lender provides and the borrower agrees to repay.</t>
    </r>
  </si>
  <si>
    <r>
      <rPr>
        <u/>
        <sz val="11"/>
        <rFont val="Calibri"/>
        <family val="2"/>
        <scheme val="minor"/>
      </rPr>
      <t>Property Value</t>
    </r>
    <r>
      <rPr>
        <sz val="11"/>
        <rFont val="Calibri"/>
        <family val="2"/>
        <scheme val="minor"/>
      </rPr>
      <t xml:space="preserve">:  What the subject property (the collateral) is worth TODAY.  </t>
    </r>
  </si>
  <si>
    <r>
      <rPr>
        <u/>
        <sz val="11"/>
        <rFont val="Calibri"/>
        <family val="2"/>
        <scheme val="minor"/>
      </rPr>
      <t>Interest Rate</t>
    </r>
    <r>
      <rPr>
        <sz val="11"/>
        <rFont val="Calibri"/>
        <family val="2"/>
        <scheme val="minor"/>
      </rPr>
      <t>:  Rate charged to the borrower for the use of the lenders money.</t>
    </r>
  </si>
  <si>
    <r>
      <rPr>
        <u/>
        <sz val="11"/>
        <rFont val="Calibri"/>
        <family val="2"/>
        <scheme val="minor"/>
      </rPr>
      <t>Amortization Period</t>
    </r>
    <r>
      <rPr>
        <sz val="11"/>
        <rFont val="Calibri"/>
        <family val="2"/>
        <scheme val="minor"/>
      </rPr>
      <t>:  Number of years it takes to repay the loan in full.</t>
    </r>
  </si>
  <si>
    <r>
      <rPr>
        <u/>
        <sz val="11"/>
        <rFont val="Calibri"/>
        <family val="2"/>
        <scheme val="minor"/>
      </rPr>
      <t>Payment Amount</t>
    </r>
    <r>
      <rPr>
        <sz val="11"/>
        <rFont val="Calibri"/>
        <family val="2"/>
        <scheme val="minor"/>
      </rPr>
      <t>:  Your proposed monthly mortgage payment based on the information provided.</t>
    </r>
  </si>
  <si>
    <r>
      <rPr>
        <u/>
        <sz val="11"/>
        <rFont val="Calibri"/>
        <family val="2"/>
        <scheme val="minor"/>
      </rPr>
      <t>Subject Property LTV</t>
    </r>
    <r>
      <rPr>
        <sz val="11"/>
        <rFont val="Calibri"/>
        <family val="2"/>
        <scheme val="minor"/>
      </rPr>
      <t>:  Loan-to-Value of the subject property based on the information provided.</t>
    </r>
  </si>
  <si>
    <r>
      <rPr>
        <u/>
        <sz val="11"/>
        <rFont val="Calibri"/>
        <family val="2"/>
        <scheme val="minor"/>
      </rPr>
      <t>Loan Amt Based on Max Lender LTV</t>
    </r>
    <r>
      <rPr>
        <sz val="11"/>
        <rFont val="Calibri"/>
        <family val="2"/>
        <scheme val="minor"/>
      </rPr>
      <t>:  This is the largest loan amount the lender is willing to provide based on their LTV limits.</t>
    </r>
  </si>
  <si>
    <r>
      <rPr>
        <u/>
        <sz val="11"/>
        <rFont val="Calibri"/>
        <family val="2"/>
        <scheme val="minor"/>
      </rPr>
      <t>Annual Gross Income</t>
    </r>
    <r>
      <rPr>
        <sz val="11"/>
        <rFont val="Calibri"/>
        <family val="2"/>
        <scheme val="minor"/>
      </rPr>
      <t>:  How much income the property generates before taking out operating expenses.</t>
    </r>
  </si>
  <si>
    <r>
      <rPr>
        <u/>
        <sz val="11"/>
        <rFont val="Calibri"/>
        <family val="2"/>
        <scheme val="minor"/>
      </rPr>
      <t>Operating Expenses</t>
    </r>
    <r>
      <rPr>
        <sz val="11"/>
        <rFont val="Calibri"/>
        <family val="2"/>
        <scheme val="minor"/>
      </rPr>
      <t xml:space="preserve">:  Expenses incurred in operating/running the property.  </t>
    </r>
  </si>
  <si>
    <r>
      <t>Net Operating Income</t>
    </r>
    <r>
      <rPr>
        <sz val="11"/>
        <rFont val="Calibri"/>
        <family val="2"/>
        <scheme val="minor"/>
      </rPr>
      <t>:  Annual Gross Income - Operating Expenses</t>
    </r>
  </si>
  <si>
    <r>
      <t>Debt Service Coverage Ratio</t>
    </r>
    <r>
      <rPr>
        <sz val="11"/>
        <rFont val="Calibri"/>
        <family val="2"/>
        <scheme val="minor"/>
      </rPr>
      <t>: Ratio that expresses cash flow in vs. cash flow out.</t>
    </r>
  </si>
  <si>
    <r>
      <t>Lender DSCR Requirement</t>
    </r>
    <r>
      <rPr>
        <sz val="11"/>
        <rFont val="Calibri"/>
        <family val="2"/>
        <scheme val="minor"/>
      </rPr>
      <t>:  Lender's minimum Debt Service Ratio Requirement</t>
    </r>
  </si>
  <si>
    <r>
      <t>Max. Loan Payment Based on Lender DSCR</t>
    </r>
    <r>
      <rPr>
        <sz val="11"/>
        <rFont val="Calibri"/>
        <family val="2"/>
        <scheme val="minor"/>
      </rPr>
      <t xml:space="preserve">:  Maximum monthly mortgage payment size based on lender's Debt Service Requirements </t>
    </r>
  </si>
  <si>
    <r>
      <t>Max. Loan Amount Based on Lender DSCR</t>
    </r>
    <r>
      <rPr>
        <sz val="11"/>
        <rFont val="Calibri"/>
        <family val="2"/>
        <scheme val="minor"/>
      </rPr>
      <t>:  Maximum loan amount based on lender's Debt Service Requirements</t>
    </r>
  </si>
  <si>
    <r>
      <t>Debt Yield Ratio</t>
    </r>
    <r>
      <rPr>
        <sz val="11"/>
        <rFont val="Calibri"/>
        <family val="2"/>
        <scheme val="minor"/>
      </rPr>
      <t>:  Calculates the cash-on-cash return on the lenders money if it foreclosed the property day 1.</t>
    </r>
  </si>
  <si>
    <r>
      <t>Lender's Minimum Debt Yield Ratio</t>
    </r>
    <r>
      <rPr>
        <sz val="11"/>
        <rFont val="Calibri"/>
        <family val="2"/>
        <scheme val="minor"/>
      </rPr>
      <t>:  Minimum return from the property's NOI the lender is willing to accept in the event of foreclosure.</t>
    </r>
  </si>
  <si>
    <r>
      <t>Max. Loan Amount at Lenders Minimum Debt Yield Ratio</t>
    </r>
    <r>
      <rPr>
        <sz val="11"/>
        <rFont val="Calibri"/>
        <family val="2"/>
        <scheme val="minor"/>
      </rPr>
      <t>:  Maximum loan amount based on the lender's minimum required Debt Yield</t>
    </r>
  </si>
  <si>
    <t>Maximum Loan Amount Based of Lender's Limits</t>
  </si>
  <si>
    <t>Max. Loan Amt at Lenders Min. Debt Yield Ratio</t>
  </si>
  <si>
    <t>Loan Amt. Based on Lender LTV Limits</t>
  </si>
  <si>
    <t>Max. Loan Pymt. Based on Lender DSCR</t>
  </si>
  <si>
    <t>Max. Loan Amt. Based on Lender DSCR</t>
  </si>
  <si>
    <t>Max. Loan Amount Lender Will Provide Based Off LTV Limits</t>
  </si>
  <si>
    <t>Max. Loan Amount Lender Will Provide Based Off Debt Yield Ratio</t>
  </si>
  <si>
    <t xml:space="preserve">Max. Loan Amount Lender Will Provide Based Off DSCR </t>
  </si>
  <si>
    <t>Loan Amount You Qualify For Based On LTV</t>
  </si>
  <si>
    <t>Loan Amount You Qualify For Based On DSCR</t>
  </si>
  <si>
    <t>Loan Amount You Qualify For Based On Debt Yield Ratio</t>
  </si>
  <si>
    <t>Your Loan Amount Based On Values Inputed</t>
  </si>
  <si>
    <t>Please fill in each green, blue and orange box to determine your payment as well as the maximum loan amount allowed by Loan-to-Value Limitations, Debt Service Coverage Ratio requirements and/or Debt Yield Ratio requirements.  The yellow boxes will display your answers.</t>
  </si>
  <si>
    <t>Payment (Payment Calculator)</t>
  </si>
  <si>
    <t>Loan-to-Value (Loan-to-Value Calculator)</t>
  </si>
  <si>
    <t>View Results</t>
  </si>
  <si>
    <t>Each section below breaks down a specific metric used by lenders to qualifty borrowers for a loan.  Lenders will use always use the weakest metric of a loan scenario to base their loan off of.  Please go section V for the final amount.</t>
  </si>
  <si>
    <t>I.</t>
  </si>
  <si>
    <t>II.</t>
  </si>
  <si>
    <t>III.</t>
  </si>
  <si>
    <t>IV.</t>
  </si>
  <si>
    <t>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</si>
</sst>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b/>
      <sz val="11"/>
      <color rgb="FFFF0000"/>
      <name val="Calibri"/>
      <family val="2"/>
      <scheme val="minor"/>
    </font>
    <font>
      <u/>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FF66"/>
        <bgColor indexed="64"/>
      </patternFill>
    </fill>
    <fill>
      <patternFill patternType="solid">
        <fgColor theme="4" tint="0.79998168889431442"/>
        <bgColor indexed="64"/>
      </patternFill>
    </fill>
  </fills>
  <borders count="12">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04">
    <xf numFmtId="0" fontId="0" fillId="0" borderId="0" xfId="0"/>
    <xf numFmtId="0" fontId="0" fillId="0" borderId="6" xfId="0" applyFont="1" applyFill="1" applyBorder="1"/>
    <xf numFmtId="44" fontId="0" fillId="0" borderId="0" xfId="1" applyFont="1" applyFill="1" applyBorder="1"/>
    <xf numFmtId="2" fontId="0" fillId="0" borderId="6" xfId="2" applyNumberFormat="1" applyFont="1" applyFill="1" applyBorder="1"/>
    <xf numFmtId="2" fontId="0" fillId="0" borderId="10" xfId="2" applyNumberFormat="1" applyFont="1" applyFill="1" applyBorder="1"/>
    <xf numFmtId="9" fontId="0" fillId="0" borderId="6" xfId="2" applyFont="1" applyFill="1" applyBorder="1"/>
    <xf numFmtId="9" fontId="0" fillId="0" borderId="10" xfId="2" applyFont="1" applyFill="1" applyBorder="1"/>
    <xf numFmtId="0" fontId="0" fillId="0" borderId="0" xfId="0" applyFont="1" applyFill="1" applyBorder="1"/>
    <xf numFmtId="44" fontId="0" fillId="0" borderId="6" xfId="1" applyFont="1" applyFill="1" applyBorder="1"/>
    <xf numFmtId="0" fontId="0" fillId="0" borderId="5" xfId="0" applyFont="1" applyBorder="1"/>
    <xf numFmtId="0" fontId="0" fillId="0" borderId="0" xfId="0" applyFont="1" applyBorder="1"/>
    <xf numFmtId="0" fontId="0" fillId="0" borderId="0" xfId="0" applyFont="1"/>
    <xf numFmtId="0" fontId="0" fillId="0" borderId="3" xfId="0" applyFont="1" applyBorder="1"/>
    <xf numFmtId="0" fontId="0" fillId="0" borderId="9" xfId="0" applyFont="1" applyBorder="1"/>
    <xf numFmtId="0" fontId="0" fillId="0" borderId="8" xfId="0" applyFont="1" applyFill="1" applyBorder="1"/>
    <xf numFmtId="0" fontId="0" fillId="0" borderId="7" xfId="0" applyFont="1" applyFill="1" applyBorder="1"/>
    <xf numFmtId="0" fontId="0" fillId="0" borderId="4" xfId="0" applyFont="1" applyFill="1" applyBorder="1"/>
    <xf numFmtId="0" fontId="0" fillId="0" borderId="6" xfId="0" applyFont="1" applyBorder="1"/>
    <xf numFmtId="9" fontId="0" fillId="0" borderId="6" xfId="0" applyNumberFormat="1" applyFont="1" applyFill="1" applyBorder="1" applyAlignment="1">
      <alignment horizontal="right"/>
    </xf>
    <xf numFmtId="9" fontId="0" fillId="0" borderId="10" xfId="0" applyNumberFormat="1" applyFont="1" applyFill="1" applyBorder="1" applyAlignment="1">
      <alignment horizontal="right"/>
    </xf>
    <xf numFmtId="2" fontId="0" fillId="0" borderId="6" xfId="0" applyNumberFormat="1" applyFont="1" applyFill="1" applyBorder="1" applyAlignment="1">
      <alignment horizontal="right"/>
    </xf>
    <xf numFmtId="2" fontId="0" fillId="0" borderId="10" xfId="0" applyNumberFormat="1" applyFont="1" applyFill="1" applyBorder="1" applyAlignment="1">
      <alignment horizontal="right"/>
    </xf>
    <xf numFmtId="0" fontId="0" fillId="0" borderId="2" xfId="0" applyFont="1" applyFill="1" applyBorder="1"/>
    <xf numFmtId="0" fontId="0" fillId="0" borderId="1" xfId="0" applyFont="1" applyFill="1" applyBorder="1"/>
    <xf numFmtId="0" fontId="2" fillId="0" borderId="0" xfId="3" applyFont="1" applyFill="1" applyBorder="1"/>
    <xf numFmtId="9" fontId="0" fillId="0" borderId="0" xfId="0" applyNumberFormat="1" applyFont="1" applyFill="1" applyBorder="1"/>
    <xf numFmtId="10" fontId="0" fillId="0" borderId="6" xfId="0" applyNumberFormat="1" applyFont="1" applyFill="1" applyBorder="1" applyProtection="1"/>
    <xf numFmtId="9" fontId="0" fillId="0" borderId="2" xfId="0" applyNumberFormat="1" applyFont="1" applyFill="1" applyBorder="1" applyAlignment="1">
      <alignment horizontal="right"/>
    </xf>
    <xf numFmtId="9" fontId="0" fillId="0" borderId="0" xfId="0" applyNumberFormat="1" applyFont="1" applyFill="1" applyBorder="1" applyAlignment="1">
      <alignment horizontal="right"/>
    </xf>
    <xf numFmtId="10" fontId="0" fillId="0" borderId="8" xfId="0" applyNumberFormat="1" applyFont="1" applyFill="1" applyBorder="1"/>
    <xf numFmtId="0" fontId="2" fillId="0" borderId="0" xfId="3" applyFont="1" applyBorder="1" applyAlignment="1">
      <alignment horizontal="left" vertical="center" wrapText="1"/>
    </xf>
    <xf numFmtId="0" fontId="0" fillId="0" borderId="0" xfId="0" applyFont="1" applyBorder="1" applyAlignment="1">
      <alignment horizontal="left" vertical="center" wrapText="1"/>
    </xf>
    <xf numFmtId="10" fontId="0" fillId="0" borderId="0" xfId="0" applyNumberFormat="1" applyFont="1" applyFill="1" applyBorder="1"/>
    <xf numFmtId="0" fontId="4" fillId="0" borderId="6" xfId="0" applyFont="1" applyFill="1" applyBorder="1"/>
    <xf numFmtId="44" fontId="4" fillId="3" borderId="11" xfId="1" applyFont="1" applyFill="1" applyBorder="1" applyProtection="1">
      <protection locked="0"/>
    </xf>
    <xf numFmtId="0" fontId="4" fillId="0" borderId="0" xfId="0" applyFont="1" applyFill="1" applyBorder="1"/>
    <xf numFmtId="10" fontId="4" fillId="0" borderId="0" xfId="0" applyNumberFormat="1" applyFont="1" applyFill="1" applyBorder="1"/>
    <xf numFmtId="10" fontId="4" fillId="0" borderId="0" xfId="0" applyNumberFormat="1" applyFont="1" applyFill="1" applyBorder="1" applyAlignment="1">
      <alignment horizontal="right"/>
    </xf>
    <xf numFmtId="0" fontId="4" fillId="0" borderId="0" xfId="0" applyFont="1" applyFill="1" applyBorder="1" applyAlignment="1">
      <alignment horizontal="right"/>
    </xf>
    <xf numFmtId="0" fontId="3" fillId="0" borderId="0" xfId="0" applyFont="1" applyFill="1" applyBorder="1"/>
    <xf numFmtId="10" fontId="4" fillId="0" borderId="6" xfId="0" applyNumberFormat="1" applyFont="1" applyFill="1" applyBorder="1" applyAlignment="1">
      <alignment horizontal="right"/>
    </xf>
    <xf numFmtId="0" fontId="4" fillId="0" borderId="6" xfId="0" applyFont="1" applyFill="1" applyBorder="1" applyAlignment="1">
      <alignment horizontal="right"/>
    </xf>
    <xf numFmtId="37" fontId="4" fillId="0" borderId="0" xfId="1" applyNumberFormat="1" applyFont="1" applyFill="1" applyBorder="1" applyProtection="1">
      <protection locked="0"/>
    </xf>
    <xf numFmtId="9" fontId="4" fillId="0" borderId="10" xfId="0" applyNumberFormat="1" applyFont="1" applyFill="1" applyBorder="1" applyAlignment="1">
      <alignment horizontal="right"/>
    </xf>
    <xf numFmtId="9" fontId="4" fillId="0" borderId="6" xfId="0" applyNumberFormat="1" applyFont="1" applyFill="1" applyBorder="1" applyAlignment="1">
      <alignment horizontal="right"/>
    </xf>
    <xf numFmtId="2" fontId="4" fillId="0" borderId="10" xfId="0" applyNumberFormat="1" applyFont="1" applyFill="1" applyBorder="1" applyAlignment="1">
      <alignment horizontal="right"/>
    </xf>
    <xf numFmtId="2" fontId="4" fillId="0" borderId="6" xfId="0" applyNumberFormat="1" applyFont="1" applyFill="1" applyBorder="1" applyAlignment="1">
      <alignment horizontal="right"/>
    </xf>
    <xf numFmtId="9" fontId="4" fillId="0" borderId="6" xfId="2" applyFont="1" applyFill="1" applyBorder="1"/>
    <xf numFmtId="44" fontId="4" fillId="0" borderId="11" xfId="1" applyFont="1" applyFill="1" applyBorder="1" applyProtection="1"/>
    <xf numFmtId="10" fontId="4" fillId="0" borderId="11" xfId="2" applyNumberFormat="1" applyFont="1" applyFill="1" applyBorder="1" applyProtection="1"/>
    <xf numFmtId="37" fontId="4" fillId="0" borderId="11" xfId="1" applyNumberFormat="1" applyFont="1" applyFill="1" applyBorder="1" applyProtection="1"/>
    <xf numFmtId="0" fontId="3" fillId="0" borderId="8" xfId="0" applyFont="1" applyFill="1" applyBorder="1"/>
    <xf numFmtId="0" fontId="4" fillId="0" borderId="2" xfId="0" applyFont="1" applyFill="1" applyBorder="1"/>
    <xf numFmtId="44" fontId="4" fillId="0" borderId="6" xfId="1" applyFont="1" applyFill="1" applyBorder="1" applyProtection="1"/>
    <xf numFmtId="44" fontId="4" fillId="2" borderId="6" xfId="1" applyFont="1" applyFill="1" applyBorder="1" applyProtection="1"/>
    <xf numFmtId="44" fontId="4" fillId="0" borderId="0" xfId="1" applyFont="1" applyFill="1" applyBorder="1"/>
    <xf numFmtId="44" fontId="4" fillId="0" borderId="0" xfId="0" applyNumberFormat="1" applyFont="1" applyFill="1" applyBorder="1"/>
    <xf numFmtId="39" fontId="4" fillId="0" borderId="6" xfId="1" applyNumberFormat="1" applyFont="1" applyFill="1" applyBorder="1" applyProtection="1"/>
    <xf numFmtId="0" fontId="4" fillId="0" borderId="4" xfId="0" applyFont="1" applyFill="1" applyBorder="1"/>
    <xf numFmtId="9" fontId="4" fillId="0" borderId="6" xfId="2" applyFont="1" applyFill="1" applyBorder="1" applyProtection="1"/>
    <xf numFmtId="44" fontId="4" fillId="0" borderId="6" xfId="1" applyFont="1" applyFill="1" applyBorder="1"/>
    <xf numFmtId="44" fontId="5" fillId="0" borderId="0" xfId="1" applyFont="1" applyFill="1" applyBorder="1"/>
    <xf numFmtId="0" fontId="6" fillId="0" borderId="0" xfId="0" applyFont="1" applyFill="1" applyBorder="1"/>
    <xf numFmtId="9" fontId="0" fillId="0" borderId="0" xfId="2" applyFont="1" applyFill="1" applyBorder="1"/>
    <xf numFmtId="9" fontId="4" fillId="0" borderId="0" xfId="0" applyNumberFormat="1" applyFont="1" applyFill="1" applyBorder="1" applyAlignment="1">
      <alignment horizontal="right"/>
    </xf>
    <xf numFmtId="2" fontId="0" fillId="0" borderId="0" xfId="2" applyNumberFormat="1" applyFont="1" applyFill="1" applyBorder="1"/>
    <xf numFmtId="44" fontId="0" fillId="0" borderId="6" xfId="0" applyNumberFormat="1" applyFont="1" applyBorder="1"/>
    <xf numFmtId="0" fontId="4" fillId="0" borderId="0" xfId="0" applyFont="1" applyFill="1" applyBorder="1" applyAlignment="1">
      <alignment wrapText="1"/>
    </xf>
    <xf numFmtId="10" fontId="4" fillId="4" borderId="11" xfId="2" applyNumberFormat="1" applyFont="1" applyFill="1" applyBorder="1" applyProtection="1">
      <protection locked="0"/>
    </xf>
    <xf numFmtId="37" fontId="4" fillId="4" borderId="11" xfId="1" applyNumberFormat="1" applyFont="1" applyFill="1" applyBorder="1" applyProtection="1">
      <protection locked="0"/>
    </xf>
    <xf numFmtId="39" fontId="4" fillId="5" borderId="6" xfId="1" applyNumberFormat="1" applyFont="1" applyFill="1" applyBorder="1" applyProtection="1">
      <protection locked="0"/>
    </xf>
    <xf numFmtId="9" fontId="4" fillId="5" borderId="6" xfId="2" applyFont="1" applyFill="1" applyBorder="1" applyProtection="1">
      <protection locked="0"/>
    </xf>
    <xf numFmtId="0" fontId="4" fillId="4" borderId="6" xfId="0" applyFont="1" applyFill="1" applyBorder="1"/>
    <xf numFmtId="10" fontId="4" fillId="4" borderId="6" xfId="0" applyNumberFormat="1" applyFont="1" applyFill="1" applyBorder="1"/>
    <xf numFmtId="0" fontId="4" fillId="5" borderId="6" xfId="0" applyFont="1" applyFill="1" applyBorder="1"/>
    <xf numFmtId="0" fontId="4" fillId="5" borderId="10" xfId="0" applyFont="1" applyFill="1" applyBorder="1"/>
    <xf numFmtId="0" fontId="0" fillId="5" borderId="6" xfId="0" applyFont="1" applyFill="1" applyBorder="1"/>
    <xf numFmtId="44" fontId="3" fillId="6" borderId="6" xfId="1" applyFont="1" applyFill="1" applyBorder="1"/>
    <xf numFmtId="10" fontId="3" fillId="6" borderId="6" xfId="0" applyNumberFormat="1" applyFont="1" applyFill="1" applyBorder="1"/>
    <xf numFmtId="39" fontId="3" fillId="6" borderId="6" xfId="1" applyNumberFormat="1" applyFont="1" applyFill="1" applyBorder="1"/>
    <xf numFmtId="10" fontId="3" fillId="6" borderId="6" xfId="2" applyNumberFormat="1" applyFont="1" applyFill="1" applyBorder="1"/>
    <xf numFmtId="44" fontId="3" fillId="6" borderId="6" xfId="1" applyFont="1" applyFill="1" applyBorder="1" applyProtection="1"/>
    <xf numFmtId="0" fontId="3" fillId="0" borderId="0" xfId="0" applyFont="1" applyFill="1" applyBorder="1" applyAlignment="1">
      <alignment wrapText="1"/>
    </xf>
    <xf numFmtId="0" fontId="0" fillId="0" borderId="0" xfId="0" applyFont="1" applyFill="1" applyBorder="1" applyAlignment="1">
      <alignment wrapText="1"/>
    </xf>
    <xf numFmtId="9" fontId="0" fillId="5" borderId="6" xfId="2" applyFont="1" applyFill="1" applyBorder="1" applyProtection="1">
      <protection locked="0"/>
    </xf>
    <xf numFmtId="0" fontId="0" fillId="7" borderId="9" xfId="0" applyFont="1" applyFill="1" applyBorder="1"/>
    <xf numFmtId="0" fontId="0" fillId="7" borderId="8" xfId="0" applyFont="1" applyFill="1" applyBorder="1"/>
    <xf numFmtId="0" fontId="0" fillId="7" borderId="7" xfId="0" applyFont="1" applyFill="1" applyBorder="1"/>
    <xf numFmtId="0" fontId="0" fillId="7" borderId="5" xfId="0" applyFont="1" applyFill="1" applyBorder="1"/>
    <xf numFmtId="0" fontId="0" fillId="7" borderId="0" xfId="0" applyFont="1" applyFill="1" applyBorder="1"/>
    <xf numFmtId="0" fontId="0" fillId="7" borderId="4" xfId="0" applyFont="1" applyFill="1" applyBorder="1"/>
    <xf numFmtId="0" fontId="0" fillId="7" borderId="3" xfId="0" applyFont="1" applyFill="1" applyBorder="1"/>
    <xf numFmtId="0" fontId="0" fillId="7" borderId="1" xfId="0" applyFont="1" applyFill="1" applyBorder="1" applyAlignment="1">
      <alignment wrapText="1"/>
    </xf>
    <xf numFmtId="0" fontId="3" fillId="7" borderId="0" xfId="0" applyFont="1" applyFill="1" applyBorder="1" applyAlignment="1">
      <alignment horizontal="center"/>
    </xf>
    <xf numFmtId="0" fontId="3" fillId="7" borderId="4" xfId="0" applyFont="1" applyFill="1" applyBorder="1" applyAlignment="1">
      <alignment horizontal="center"/>
    </xf>
    <xf numFmtId="0" fontId="4" fillId="7" borderId="2" xfId="0" applyFont="1" applyFill="1" applyBorder="1" applyAlignment="1">
      <alignment horizontal="left" wrapText="1"/>
    </xf>
    <xf numFmtId="0" fontId="3" fillId="0" borderId="8" xfId="0" applyFont="1" applyFill="1" applyBorder="1" applyAlignment="1">
      <alignment wrapText="1"/>
    </xf>
    <xf numFmtId="0" fontId="0" fillId="0" borderId="8" xfId="0" applyFont="1" applyFill="1" applyBorder="1" applyAlignment="1">
      <alignment wrapText="1"/>
    </xf>
    <xf numFmtId="0" fontId="4" fillId="0" borderId="0" xfId="0" applyFont="1" applyFill="1" applyBorder="1" applyAlignment="1">
      <alignment horizontal="left" wrapText="1"/>
    </xf>
    <xf numFmtId="0" fontId="0" fillId="0" borderId="0" xfId="0" applyFont="1" applyFill="1" applyBorder="1" applyAlignment="1">
      <alignment horizontal="left" wrapText="1"/>
    </xf>
    <xf numFmtId="0" fontId="3" fillId="0" borderId="0" xfId="0" applyFont="1" applyFill="1" applyBorder="1" applyAlignment="1">
      <alignment horizontal="left" wrapText="1"/>
    </xf>
    <xf numFmtId="0" fontId="0" fillId="0" borderId="0" xfId="0" applyFont="1" applyBorder="1" applyAlignment="1">
      <alignment horizontal="left" vertical="center" wrapText="1"/>
    </xf>
    <xf numFmtId="0" fontId="3" fillId="0" borderId="0" xfId="0" applyFont="1" applyFill="1" applyBorder="1" applyAlignment="1">
      <alignment wrapText="1"/>
    </xf>
    <xf numFmtId="0" fontId="0" fillId="0" borderId="0" xfId="0" applyFont="1" applyFill="1" applyBorder="1" applyAlignment="1">
      <alignment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123825</xdr:rowOff>
    </xdr:from>
    <xdr:to>
      <xdr:col>1</xdr:col>
      <xdr:colOff>2381250</xdr:colOff>
      <xdr:row>4</xdr:row>
      <xdr:rowOff>28575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025" y="123825"/>
          <a:ext cx="2247900" cy="666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loans.com/excel/debtyieldratio.html" TargetMode="External"/><Relationship Id="rId4" Type="http://schemas.openxmlformats.org/officeDocument/2006/relationships/drawing" Target="../drawings/drawing1.xml"/><Relationship Id="rId1" Type="http://schemas.openxmlformats.org/officeDocument/2006/relationships/hyperlink" Target="http://www.c-loans.com/excel/loantovalue.html" TargetMode="External"/><Relationship Id="rId2" Type="http://schemas.openxmlformats.org/officeDocument/2006/relationships/hyperlink" Target="http://www.c-loans.com/excel/debtservicecoveragerati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tabSelected="1" topLeftCell="F52" workbookViewId="0">
      <selection activeCell="F52" sqref="F52 C40"/>
    </sheetView>
  </sheetViews>
  <sheetFormatPr baseColWidth="10" defaultColWidth="8.83203125" defaultRowHeight="14" x14ac:dyDescent="0"/>
  <cols>
    <col min="1" max="1" width="6.6640625" style="11" customWidth="1"/>
    <col min="2" max="2" width="44.83203125" style="11" customWidth="1"/>
    <col min="3" max="3" width="14.33203125" style="11" bestFit="1" customWidth="1"/>
    <col min="4" max="4" width="5.6640625" style="11" customWidth="1"/>
    <col min="5" max="5" width="59.5" style="11" customWidth="1"/>
    <col min="6" max="6" width="14.83203125" style="11" customWidth="1"/>
    <col min="7" max="7" width="13.83203125" style="11" customWidth="1"/>
    <col min="8" max="16384" width="8.83203125" style="11"/>
  </cols>
  <sheetData>
    <row r="1" spans="1:9">
      <c r="A1" s="85"/>
      <c r="B1" s="86"/>
      <c r="C1" s="86"/>
      <c r="D1" s="86"/>
      <c r="E1" s="86"/>
      <c r="F1" s="86"/>
      <c r="G1" s="86"/>
      <c r="H1" s="86"/>
      <c r="I1" s="87"/>
    </row>
    <row r="2" spans="1:9">
      <c r="A2" s="88"/>
      <c r="B2" s="89"/>
      <c r="C2" s="89"/>
      <c r="D2" s="89"/>
      <c r="E2" s="89"/>
      <c r="F2" s="89"/>
      <c r="G2" s="89"/>
      <c r="H2" s="89"/>
      <c r="I2" s="90"/>
    </row>
    <row r="3" spans="1:9">
      <c r="A3" s="88"/>
      <c r="B3" s="89"/>
      <c r="C3" s="89"/>
      <c r="D3" s="89"/>
      <c r="E3" s="89"/>
      <c r="F3" s="89"/>
      <c r="G3" s="89"/>
      <c r="H3" s="89"/>
      <c r="I3" s="90"/>
    </row>
    <row r="4" spans="1:9">
      <c r="A4" s="88"/>
      <c r="B4" s="89"/>
      <c r="C4" s="89"/>
      <c r="D4" s="89"/>
      <c r="E4" s="89"/>
      <c r="F4" s="89"/>
      <c r="G4" s="89"/>
      <c r="H4" s="89"/>
      <c r="I4" s="90"/>
    </row>
    <row r="5" spans="1:9">
      <c r="A5" s="88"/>
      <c r="B5" s="93" t="s">
        <v>34</v>
      </c>
      <c r="C5" s="93"/>
      <c r="D5" s="93"/>
      <c r="E5" s="93"/>
      <c r="F5" s="93"/>
      <c r="G5" s="93"/>
      <c r="H5" s="93"/>
      <c r="I5" s="94"/>
    </row>
    <row r="6" spans="1:9" ht="34.5" customHeight="1" thickBot="1">
      <c r="A6" s="91"/>
      <c r="B6" s="95" t="s">
        <v>97</v>
      </c>
      <c r="C6" s="95"/>
      <c r="D6" s="95"/>
      <c r="E6" s="95"/>
      <c r="F6" s="95"/>
      <c r="G6" s="95"/>
      <c r="H6" s="95"/>
      <c r="I6" s="92"/>
    </row>
    <row r="7" spans="1:9">
      <c r="A7" s="13" t="s">
        <v>51</v>
      </c>
      <c r="B7" s="96" t="s">
        <v>52</v>
      </c>
      <c r="C7" s="97"/>
      <c r="D7" s="14"/>
      <c r="E7" s="14"/>
      <c r="F7" s="14"/>
      <c r="G7" s="14"/>
      <c r="H7" s="14"/>
      <c r="I7" s="15"/>
    </row>
    <row r="8" spans="1:9">
      <c r="A8" s="9"/>
      <c r="B8" s="82"/>
      <c r="C8" s="83"/>
      <c r="D8" s="7"/>
      <c r="E8" s="7"/>
      <c r="F8" s="7"/>
      <c r="G8" s="7"/>
      <c r="H8" s="7"/>
      <c r="I8" s="16"/>
    </row>
    <row r="9" spans="1:9">
      <c r="A9" s="9"/>
      <c r="B9" s="33" t="s">
        <v>53</v>
      </c>
      <c r="C9" s="34">
        <v>5000000</v>
      </c>
      <c r="D9" s="7"/>
      <c r="E9" s="72" t="s">
        <v>32</v>
      </c>
      <c r="F9" s="73" t="s">
        <v>31</v>
      </c>
      <c r="G9" s="72" t="s">
        <v>30</v>
      </c>
      <c r="H9" s="35"/>
      <c r="I9" s="16"/>
    </row>
    <row r="10" spans="1:9">
      <c r="A10" s="9"/>
      <c r="B10" s="33" t="s">
        <v>54</v>
      </c>
      <c r="C10" s="34">
        <v>6000000</v>
      </c>
      <c r="D10" s="7"/>
      <c r="E10" s="33" t="s">
        <v>3</v>
      </c>
      <c r="F10" s="40" t="s">
        <v>28</v>
      </c>
      <c r="G10" s="41" t="s">
        <v>27</v>
      </c>
      <c r="H10" s="38"/>
      <c r="I10" s="16"/>
    </row>
    <row r="11" spans="1:9">
      <c r="A11" s="9"/>
      <c r="B11" s="33" t="s">
        <v>55</v>
      </c>
      <c r="C11" s="34">
        <v>150000</v>
      </c>
      <c r="D11" s="7"/>
      <c r="E11" s="33" t="s">
        <v>15</v>
      </c>
      <c r="F11" s="40" t="s">
        <v>25</v>
      </c>
      <c r="G11" s="41" t="s">
        <v>5</v>
      </c>
      <c r="H11" s="38"/>
      <c r="I11" s="16"/>
    </row>
    <row r="12" spans="1:9">
      <c r="A12" s="9"/>
      <c r="B12" s="33" t="s">
        <v>56</v>
      </c>
      <c r="C12" s="34">
        <v>85000</v>
      </c>
      <c r="D12" s="7"/>
      <c r="E12" s="33" t="s">
        <v>14</v>
      </c>
      <c r="F12" s="40" t="s">
        <v>25</v>
      </c>
      <c r="G12" s="41" t="s">
        <v>5</v>
      </c>
      <c r="H12" s="38"/>
      <c r="I12" s="16"/>
    </row>
    <row r="13" spans="1:9">
      <c r="A13" s="9"/>
      <c r="B13" s="7"/>
      <c r="C13" s="7"/>
      <c r="D13" s="7"/>
      <c r="E13" s="7"/>
      <c r="F13" s="7"/>
      <c r="G13" s="7"/>
      <c r="H13" s="7"/>
      <c r="I13" s="16"/>
    </row>
    <row r="14" spans="1:9">
      <c r="A14" s="9" t="s">
        <v>57</v>
      </c>
      <c r="B14" s="39" t="s">
        <v>58</v>
      </c>
      <c r="C14" s="7"/>
      <c r="D14" s="7"/>
      <c r="E14" s="72" t="s">
        <v>24</v>
      </c>
      <c r="F14" s="73" t="s">
        <v>23</v>
      </c>
      <c r="G14" s="72" t="s">
        <v>22</v>
      </c>
      <c r="H14" s="35"/>
      <c r="I14" s="16"/>
    </row>
    <row r="15" spans="1:9">
      <c r="A15" s="9"/>
      <c r="B15" s="99" t="s">
        <v>66</v>
      </c>
      <c r="C15" s="99"/>
      <c r="D15" s="7"/>
      <c r="E15" s="33" t="s">
        <v>3</v>
      </c>
      <c r="F15" s="40" t="s">
        <v>20</v>
      </c>
      <c r="G15" s="41" t="s">
        <v>19</v>
      </c>
      <c r="H15" s="35"/>
      <c r="I15" s="16"/>
    </row>
    <row r="16" spans="1:9">
      <c r="A16" s="9"/>
      <c r="B16" s="99"/>
      <c r="C16" s="99"/>
      <c r="D16" s="7"/>
      <c r="E16" s="33" t="s">
        <v>15</v>
      </c>
      <c r="F16" s="40" t="s">
        <v>20</v>
      </c>
      <c r="G16" s="41" t="s">
        <v>19</v>
      </c>
      <c r="H16" s="35"/>
      <c r="I16" s="16"/>
    </row>
    <row r="17" spans="1:9">
      <c r="A17" s="9"/>
      <c r="B17" s="7"/>
      <c r="C17" s="7"/>
      <c r="D17" s="7"/>
      <c r="E17" s="33" t="s">
        <v>14</v>
      </c>
      <c r="F17" s="40" t="s">
        <v>20</v>
      </c>
      <c r="G17" s="41" t="s">
        <v>19</v>
      </c>
      <c r="H17" s="35"/>
      <c r="I17" s="16"/>
    </row>
    <row r="18" spans="1:9">
      <c r="A18" s="9"/>
      <c r="B18" s="33" t="s">
        <v>26</v>
      </c>
      <c r="C18" s="68">
        <v>7.4999999999999997E-2</v>
      </c>
      <c r="D18" s="7"/>
      <c r="E18" s="10"/>
      <c r="F18" s="10"/>
      <c r="G18" s="10"/>
      <c r="H18" s="35"/>
      <c r="I18" s="16"/>
    </row>
    <row r="19" spans="1:9">
      <c r="A19" s="9"/>
      <c r="B19" s="33" t="s">
        <v>46</v>
      </c>
      <c r="C19" s="69">
        <v>30</v>
      </c>
      <c r="D19" s="7"/>
      <c r="E19" s="74" t="s">
        <v>48</v>
      </c>
      <c r="F19" s="74" t="s">
        <v>3</v>
      </c>
      <c r="G19" s="75" t="s">
        <v>15</v>
      </c>
      <c r="H19" s="74" t="s">
        <v>14</v>
      </c>
      <c r="I19" s="16"/>
    </row>
    <row r="20" spans="1:9">
      <c r="A20" s="9"/>
      <c r="B20" s="35"/>
      <c r="C20" s="42"/>
      <c r="D20" s="7"/>
      <c r="E20" s="33" t="s">
        <v>12</v>
      </c>
      <c r="F20" s="5">
        <v>0.65</v>
      </c>
      <c r="G20" s="6">
        <v>0.9</v>
      </c>
      <c r="H20" s="5">
        <v>0.9</v>
      </c>
      <c r="I20" s="16"/>
    </row>
    <row r="21" spans="1:9">
      <c r="A21" s="9" t="s">
        <v>59</v>
      </c>
      <c r="B21" s="100" t="s">
        <v>60</v>
      </c>
      <c r="C21" s="100"/>
      <c r="D21" s="7"/>
      <c r="E21" s="33" t="s">
        <v>11</v>
      </c>
      <c r="F21" s="5">
        <v>0.75</v>
      </c>
      <c r="G21" s="6">
        <v>0.9</v>
      </c>
      <c r="H21" s="5">
        <v>0.9</v>
      </c>
      <c r="I21" s="16"/>
    </row>
    <row r="22" spans="1:9">
      <c r="A22" s="9"/>
      <c r="B22" s="100"/>
      <c r="C22" s="100"/>
      <c r="D22" s="7"/>
      <c r="E22" s="33" t="s">
        <v>10</v>
      </c>
      <c r="F22" s="5">
        <v>0.55000000000000004</v>
      </c>
      <c r="G22" s="6">
        <v>0.65</v>
      </c>
      <c r="H22" s="5">
        <v>0.65</v>
      </c>
      <c r="I22" s="16"/>
    </row>
    <row r="23" spans="1:9">
      <c r="A23" s="9"/>
      <c r="B23" s="98" t="s">
        <v>67</v>
      </c>
      <c r="C23" s="98"/>
      <c r="D23" s="7"/>
      <c r="E23" s="33" t="s">
        <v>8</v>
      </c>
      <c r="F23" s="5">
        <v>0.65</v>
      </c>
      <c r="G23" s="6">
        <v>0.9</v>
      </c>
      <c r="H23" s="5">
        <v>0.9</v>
      </c>
      <c r="I23" s="16"/>
    </row>
    <row r="24" spans="1:9">
      <c r="A24" s="9"/>
      <c r="B24" s="98"/>
      <c r="C24" s="98"/>
      <c r="D24" s="7"/>
      <c r="E24" s="33" t="s">
        <v>7</v>
      </c>
      <c r="F24" s="18">
        <v>0.55000000000000004</v>
      </c>
      <c r="G24" s="19">
        <v>0.65</v>
      </c>
      <c r="H24" s="18">
        <v>0.65</v>
      </c>
      <c r="I24" s="16"/>
    </row>
    <row r="25" spans="1:9">
      <c r="A25" s="9"/>
      <c r="B25" s="98"/>
      <c r="C25" s="98"/>
      <c r="D25" s="7"/>
      <c r="E25" s="33" t="s">
        <v>6</v>
      </c>
      <c r="F25" s="18">
        <v>0.55000000000000004</v>
      </c>
      <c r="G25" s="43" t="s">
        <v>5</v>
      </c>
      <c r="H25" s="44" t="s">
        <v>5</v>
      </c>
      <c r="I25" s="16"/>
    </row>
    <row r="26" spans="1:9">
      <c r="A26" s="9"/>
      <c r="B26" s="35"/>
      <c r="C26" s="42"/>
      <c r="D26" s="7"/>
      <c r="E26" s="35"/>
      <c r="F26" s="37"/>
      <c r="G26" s="38"/>
      <c r="H26" s="35"/>
      <c r="I26" s="16"/>
    </row>
    <row r="27" spans="1:9">
      <c r="A27" s="9"/>
      <c r="B27" s="17" t="s">
        <v>62</v>
      </c>
      <c r="C27" s="84">
        <v>0.65</v>
      </c>
      <c r="D27" s="7"/>
      <c r="E27" s="74" t="s">
        <v>16</v>
      </c>
      <c r="F27" s="74" t="s">
        <v>3</v>
      </c>
      <c r="G27" s="75" t="s">
        <v>15</v>
      </c>
      <c r="H27" s="74" t="s">
        <v>14</v>
      </c>
      <c r="I27" s="16"/>
    </row>
    <row r="28" spans="1:9">
      <c r="A28" s="9"/>
      <c r="B28" s="33" t="s">
        <v>63</v>
      </c>
      <c r="C28" s="70">
        <v>1.25</v>
      </c>
      <c r="D28" s="7"/>
      <c r="E28" s="33" t="s">
        <v>12</v>
      </c>
      <c r="F28" s="3">
        <v>1.25</v>
      </c>
      <c r="G28" s="4">
        <v>1.25</v>
      </c>
      <c r="H28" s="3">
        <v>1.25</v>
      </c>
      <c r="I28" s="16"/>
    </row>
    <row r="29" spans="1:9">
      <c r="A29" s="9"/>
      <c r="B29" s="33" t="s">
        <v>0</v>
      </c>
      <c r="C29" s="71">
        <v>0.12</v>
      </c>
      <c r="D29" s="7"/>
      <c r="E29" s="33" t="s">
        <v>11</v>
      </c>
      <c r="F29" s="3">
        <v>1.25</v>
      </c>
      <c r="G29" s="4">
        <v>1.25</v>
      </c>
      <c r="H29" s="3">
        <v>1.25</v>
      </c>
      <c r="I29" s="16"/>
    </row>
    <row r="30" spans="1:9" ht="15" customHeight="1">
      <c r="A30" s="9"/>
      <c r="B30" s="67"/>
      <c r="C30" s="67"/>
      <c r="D30" s="67"/>
      <c r="E30" s="33" t="s">
        <v>10</v>
      </c>
      <c r="F30" s="3">
        <v>1.5</v>
      </c>
      <c r="G30" s="4">
        <v>1.5</v>
      </c>
      <c r="H30" s="3">
        <v>1.5</v>
      </c>
      <c r="I30" s="16"/>
    </row>
    <row r="31" spans="1:9" ht="15" customHeight="1">
      <c r="A31" s="9" t="s">
        <v>61</v>
      </c>
      <c r="B31" s="39" t="s">
        <v>100</v>
      </c>
      <c r="C31" s="67"/>
      <c r="D31" s="67"/>
      <c r="E31" s="33" t="s">
        <v>8</v>
      </c>
      <c r="F31" s="3">
        <v>1.25</v>
      </c>
      <c r="G31" s="4">
        <v>1.25</v>
      </c>
      <c r="H31" s="3">
        <v>1.25</v>
      </c>
      <c r="I31" s="16"/>
    </row>
    <row r="32" spans="1:9">
      <c r="A32" s="9"/>
      <c r="B32" s="98" t="s">
        <v>101</v>
      </c>
      <c r="C32" s="67"/>
      <c r="D32" s="67"/>
      <c r="E32" s="33" t="s">
        <v>7</v>
      </c>
      <c r="F32" s="20">
        <v>1.5</v>
      </c>
      <c r="G32" s="21">
        <v>1.5</v>
      </c>
      <c r="H32" s="20">
        <v>1.5</v>
      </c>
      <c r="I32" s="16"/>
    </row>
    <row r="33" spans="1:9">
      <c r="A33" s="9"/>
      <c r="B33" s="98"/>
      <c r="C33" s="2"/>
      <c r="D33" s="7"/>
      <c r="E33" s="33" t="s">
        <v>6</v>
      </c>
      <c r="F33" s="20">
        <v>1.5</v>
      </c>
      <c r="G33" s="45" t="s">
        <v>5</v>
      </c>
      <c r="H33" s="46" t="s">
        <v>5</v>
      </c>
      <c r="I33" s="16"/>
    </row>
    <row r="34" spans="1:9">
      <c r="A34" s="9"/>
      <c r="B34" s="98"/>
      <c r="C34" s="2"/>
      <c r="D34" s="7"/>
      <c r="E34" s="10"/>
      <c r="F34" s="10"/>
      <c r="G34" s="10"/>
      <c r="H34" s="10"/>
      <c r="I34" s="16"/>
    </row>
    <row r="35" spans="1:9">
      <c r="A35" s="9"/>
      <c r="B35" s="98"/>
      <c r="C35" s="2"/>
      <c r="D35" s="7"/>
      <c r="E35" s="76" t="s">
        <v>33</v>
      </c>
      <c r="F35" s="74" t="s">
        <v>3</v>
      </c>
      <c r="G35" s="10"/>
      <c r="H35" s="10"/>
      <c r="I35" s="16"/>
    </row>
    <row r="36" spans="1:9">
      <c r="A36" s="9"/>
      <c r="B36" s="98"/>
      <c r="C36" s="61"/>
      <c r="D36" s="7"/>
      <c r="E36" s="1" t="s">
        <v>1</v>
      </c>
      <c r="F36" s="47">
        <v>0.1</v>
      </c>
      <c r="G36" s="10"/>
      <c r="H36" s="10"/>
      <c r="I36" s="16"/>
    </row>
    <row r="37" spans="1:9" ht="15" thickBot="1">
      <c r="A37" s="12"/>
      <c r="B37" s="22"/>
      <c r="C37" s="22"/>
      <c r="D37" s="22"/>
      <c r="E37" s="22"/>
      <c r="F37" s="22"/>
      <c r="G37" s="22"/>
      <c r="H37" s="22"/>
      <c r="I37" s="23"/>
    </row>
    <row r="38" spans="1:9">
      <c r="A38" s="9" t="s">
        <v>102</v>
      </c>
      <c r="B38" s="102" t="s">
        <v>98</v>
      </c>
      <c r="C38" s="103"/>
      <c r="D38" s="7"/>
      <c r="E38" s="7"/>
      <c r="F38" s="7"/>
      <c r="G38" s="7"/>
      <c r="H38" s="7"/>
      <c r="I38" s="16"/>
    </row>
    <row r="39" spans="1:9">
      <c r="A39" s="9"/>
      <c r="B39" s="33" t="s">
        <v>43</v>
      </c>
      <c r="C39" s="48">
        <f>C9</f>
        <v>5000000</v>
      </c>
      <c r="D39" s="7"/>
      <c r="E39" s="35"/>
      <c r="F39" s="36"/>
      <c r="G39" s="35"/>
      <c r="H39" s="35"/>
      <c r="I39" s="16"/>
    </row>
    <row r="40" spans="1:9">
      <c r="A40" s="9"/>
      <c r="B40" s="33" t="s">
        <v>29</v>
      </c>
      <c r="C40" s="48">
        <f>C10</f>
        <v>6000000</v>
      </c>
      <c r="D40" s="7"/>
      <c r="E40" s="35"/>
      <c r="F40" s="37"/>
      <c r="G40" s="38"/>
      <c r="H40" s="38"/>
      <c r="I40" s="16"/>
    </row>
    <row r="41" spans="1:9">
      <c r="A41" s="9"/>
      <c r="B41" s="33" t="s">
        <v>26</v>
      </c>
      <c r="C41" s="49">
        <f>C18</f>
        <v>7.4999999999999997E-2</v>
      </c>
      <c r="D41" s="7"/>
      <c r="E41" s="35"/>
      <c r="F41" s="37"/>
      <c r="G41" s="38"/>
      <c r="H41" s="38"/>
      <c r="I41" s="16"/>
    </row>
    <row r="42" spans="1:9">
      <c r="A42" s="9"/>
      <c r="B42" s="33" t="s">
        <v>46</v>
      </c>
      <c r="C42" s="50">
        <f>C19</f>
        <v>30</v>
      </c>
      <c r="D42" s="7"/>
      <c r="E42" s="35"/>
      <c r="F42" s="37"/>
      <c r="G42" s="38"/>
      <c r="H42" s="38"/>
      <c r="I42" s="16"/>
    </row>
    <row r="43" spans="1:9">
      <c r="A43" s="9"/>
      <c r="B43" s="7"/>
      <c r="C43" s="7"/>
      <c r="D43" s="7"/>
      <c r="E43" s="7"/>
      <c r="F43" s="7"/>
      <c r="G43" s="7"/>
      <c r="H43" s="7"/>
      <c r="I43" s="16"/>
    </row>
    <row r="44" spans="1:9">
      <c r="A44" s="9"/>
      <c r="B44" s="7"/>
      <c r="C44" s="7"/>
      <c r="D44" s="7"/>
      <c r="E44" s="35"/>
      <c r="F44" s="37"/>
      <c r="G44" s="38"/>
      <c r="H44" s="35"/>
      <c r="I44" s="16"/>
    </row>
    <row r="45" spans="1:9">
      <c r="A45" s="9"/>
      <c r="B45" s="33" t="s">
        <v>21</v>
      </c>
      <c r="C45" s="77">
        <f>-PMT((C41/12),(C42*12),C39,0,0)</f>
        <v>34960.725427638958</v>
      </c>
      <c r="D45" s="7"/>
      <c r="E45" s="35"/>
      <c r="F45" s="37"/>
      <c r="G45" s="38"/>
      <c r="H45" s="35"/>
      <c r="I45" s="16"/>
    </row>
    <row r="46" spans="1:9" ht="15" thickBot="1">
      <c r="A46" s="9"/>
      <c r="B46" s="7"/>
      <c r="C46" s="7"/>
      <c r="D46" s="7"/>
      <c r="E46" s="7"/>
      <c r="F46" s="7"/>
      <c r="G46" s="7"/>
      <c r="H46" s="7"/>
      <c r="I46" s="16"/>
    </row>
    <row r="47" spans="1:9">
      <c r="A47" s="13" t="s">
        <v>103</v>
      </c>
      <c r="B47" s="51" t="s">
        <v>99</v>
      </c>
      <c r="C47" s="14"/>
      <c r="D47" s="14"/>
      <c r="E47" s="14"/>
      <c r="F47" s="14"/>
      <c r="G47" s="14"/>
      <c r="H47" s="14"/>
      <c r="I47" s="15"/>
    </row>
    <row r="48" spans="1:9" ht="15" customHeight="1">
      <c r="A48" s="9"/>
      <c r="B48" s="98" t="s">
        <v>37</v>
      </c>
      <c r="C48" s="98"/>
      <c r="D48" s="98"/>
      <c r="E48" s="98"/>
      <c r="F48" s="98"/>
      <c r="G48" s="98"/>
      <c r="H48" s="98"/>
      <c r="I48" s="16"/>
    </row>
    <row r="49" spans="1:9">
      <c r="A49" s="9"/>
      <c r="B49" s="98"/>
      <c r="C49" s="98"/>
      <c r="D49" s="98"/>
      <c r="E49" s="98"/>
      <c r="F49" s="98"/>
      <c r="G49" s="98"/>
      <c r="H49" s="98"/>
      <c r="I49" s="16"/>
    </row>
    <row r="50" spans="1:9">
      <c r="A50" s="9"/>
      <c r="B50" s="24" t="s">
        <v>38</v>
      </c>
      <c r="C50" s="7"/>
      <c r="D50" s="7"/>
      <c r="E50" s="7"/>
      <c r="F50" s="7"/>
      <c r="G50" s="7"/>
      <c r="H50" s="7"/>
      <c r="I50" s="16"/>
    </row>
    <row r="51" spans="1:9">
      <c r="A51" s="9"/>
      <c r="B51" s="39"/>
      <c r="C51" s="7"/>
      <c r="D51" s="7"/>
      <c r="E51" s="7"/>
      <c r="F51" s="7"/>
      <c r="G51" s="7"/>
      <c r="H51" s="7"/>
      <c r="I51" s="16"/>
    </row>
    <row r="52" spans="1:9">
      <c r="A52" s="9"/>
      <c r="B52" s="33" t="s">
        <v>64</v>
      </c>
      <c r="C52" s="78">
        <f>C39/C40</f>
        <v>0.83333333333333337</v>
      </c>
      <c r="D52" s="35"/>
      <c r="E52" s="33" t="s">
        <v>65</v>
      </c>
      <c r="F52" s="26">
        <f>C27</f>
        <v>0.65</v>
      </c>
      <c r="G52" s="35"/>
      <c r="H52" s="35"/>
      <c r="I52" s="16"/>
    </row>
    <row r="53" spans="1:9">
      <c r="A53" s="9"/>
      <c r="B53" s="17" t="s">
        <v>53</v>
      </c>
      <c r="C53" s="66">
        <f>C9</f>
        <v>5000000</v>
      </c>
      <c r="D53" s="25"/>
      <c r="E53" s="33" t="s">
        <v>87</v>
      </c>
      <c r="F53" s="77">
        <f>F52*C40</f>
        <v>3900000</v>
      </c>
      <c r="G53" s="63"/>
      <c r="H53" s="63"/>
      <c r="I53" s="16"/>
    </row>
    <row r="54" spans="1:9">
      <c r="A54" s="9"/>
      <c r="D54" s="25"/>
      <c r="E54" s="35"/>
      <c r="F54" s="28"/>
      <c r="G54" s="28"/>
      <c r="H54" s="28"/>
      <c r="I54" s="16"/>
    </row>
    <row r="55" spans="1:9">
      <c r="A55" s="9"/>
      <c r="D55" s="7"/>
      <c r="E55" s="35"/>
      <c r="F55" s="28"/>
      <c r="G55" s="64"/>
      <c r="H55" s="64"/>
      <c r="I55" s="16"/>
    </row>
    <row r="56" spans="1:9" ht="15" thickBot="1">
      <c r="A56" s="12"/>
      <c r="B56" s="22"/>
      <c r="C56" s="22"/>
      <c r="D56" s="22"/>
      <c r="E56" s="52"/>
      <c r="F56" s="27"/>
      <c r="G56" s="27"/>
      <c r="H56" s="27"/>
      <c r="I56" s="23"/>
    </row>
    <row r="57" spans="1:9">
      <c r="A57" s="9" t="s">
        <v>104</v>
      </c>
      <c r="B57" s="39" t="s">
        <v>18</v>
      </c>
      <c r="C57" s="7"/>
      <c r="D57" s="7"/>
      <c r="E57" s="35"/>
      <c r="F57" s="28"/>
      <c r="G57" s="28"/>
      <c r="H57" s="28"/>
      <c r="I57" s="16"/>
    </row>
    <row r="58" spans="1:9" ht="15" customHeight="1">
      <c r="A58" s="9"/>
      <c r="B58" s="98" t="s">
        <v>39</v>
      </c>
      <c r="C58" s="98"/>
      <c r="D58" s="98"/>
      <c r="E58" s="98"/>
      <c r="F58" s="98"/>
      <c r="G58" s="98"/>
      <c r="H58" s="98"/>
      <c r="I58" s="16"/>
    </row>
    <row r="59" spans="1:9" ht="15" customHeight="1">
      <c r="A59" s="9"/>
      <c r="B59" s="98"/>
      <c r="C59" s="98"/>
      <c r="D59" s="98"/>
      <c r="E59" s="98"/>
      <c r="F59" s="98"/>
      <c r="G59" s="98"/>
      <c r="H59" s="98"/>
      <c r="I59" s="16"/>
    </row>
    <row r="60" spans="1:9">
      <c r="A60" s="9"/>
      <c r="B60" s="24" t="s">
        <v>40</v>
      </c>
      <c r="C60" s="7"/>
      <c r="D60" s="7"/>
      <c r="E60" s="35"/>
      <c r="F60" s="28"/>
      <c r="G60" s="28"/>
      <c r="H60" s="28"/>
      <c r="I60" s="16"/>
    </row>
    <row r="61" spans="1:9">
      <c r="A61" s="9"/>
      <c r="B61" s="39"/>
      <c r="C61" s="7"/>
      <c r="D61" s="7"/>
      <c r="E61" s="35"/>
      <c r="F61" s="28"/>
      <c r="G61" s="28"/>
      <c r="H61" s="28"/>
      <c r="I61" s="16"/>
    </row>
    <row r="62" spans="1:9">
      <c r="A62" s="9"/>
      <c r="B62" s="33" t="s">
        <v>17</v>
      </c>
      <c r="C62" s="53">
        <f>C11</f>
        <v>150000</v>
      </c>
      <c r="D62" s="7"/>
      <c r="E62" s="33" t="s">
        <v>36</v>
      </c>
      <c r="F62" s="57">
        <f>C28</f>
        <v>1.25</v>
      </c>
      <c r="G62" s="35"/>
      <c r="H62" s="35"/>
      <c r="I62" s="16"/>
    </row>
    <row r="63" spans="1:9">
      <c r="A63" s="9"/>
      <c r="B63" s="33" t="s">
        <v>13</v>
      </c>
      <c r="C63" s="53">
        <f>C12</f>
        <v>85000</v>
      </c>
      <c r="D63" s="7"/>
      <c r="E63" s="33" t="s">
        <v>88</v>
      </c>
      <c r="F63" s="77">
        <f>(C64/F62)/12</f>
        <v>4333.333333333333</v>
      </c>
      <c r="G63" s="65"/>
      <c r="H63" s="65"/>
      <c r="I63" s="16"/>
    </row>
    <row r="64" spans="1:9" ht="15" customHeight="1">
      <c r="A64" s="9"/>
      <c r="B64" s="33" t="s">
        <v>45</v>
      </c>
      <c r="C64" s="54">
        <f>C62-C63</f>
        <v>65000</v>
      </c>
      <c r="D64" s="35"/>
      <c r="E64" s="33" t="s">
        <v>89</v>
      </c>
      <c r="F64" s="77">
        <f>-PV((C41/12),(C42*12),F63,0)</f>
        <v>619743.05171418621</v>
      </c>
      <c r="G64" s="65"/>
      <c r="H64" s="65"/>
      <c r="I64" s="16"/>
    </row>
    <row r="65" spans="1:9">
      <c r="A65" s="9"/>
      <c r="B65" s="35"/>
      <c r="C65" s="55"/>
      <c r="D65" s="35"/>
      <c r="E65" s="35"/>
      <c r="F65" s="65"/>
      <c r="G65" s="65"/>
      <c r="H65" s="65"/>
      <c r="I65" s="16"/>
    </row>
    <row r="66" spans="1:9">
      <c r="A66" s="9"/>
      <c r="B66" s="33" t="s">
        <v>9</v>
      </c>
      <c r="C66" s="8">
        <f>C45</f>
        <v>34960.725427638958</v>
      </c>
      <c r="D66" s="56"/>
      <c r="E66" s="98" t="s">
        <v>47</v>
      </c>
      <c r="F66" s="98"/>
      <c r="G66" s="98"/>
      <c r="H66" s="98"/>
      <c r="I66" s="16"/>
    </row>
    <row r="67" spans="1:9">
      <c r="A67" s="9"/>
      <c r="B67" s="35"/>
      <c r="C67" s="2"/>
      <c r="D67" s="56"/>
      <c r="E67" s="98"/>
      <c r="F67" s="98"/>
      <c r="G67" s="98"/>
      <c r="H67" s="98"/>
      <c r="I67" s="16"/>
    </row>
    <row r="68" spans="1:9">
      <c r="A68" s="9"/>
      <c r="B68" s="33" t="s">
        <v>35</v>
      </c>
      <c r="C68" s="79">
        <f>C64/(C66*12)</f>
        <v>0.15493576292854622</v>
      </c>
      <c r="D68" s="56"/>
      <c r="E68" s="98"/>
      <c r="F68" s="98"/>
      <c r="G68" s="98"/>
      <c r="H68" s="98"/>
      <c r="I68" s="16"/>
    </row>
    <row r="69" spans="1:9" ht="15" thickBot="1">
      <c r="A69" s="9"/>
      <c r="B69" s="35"/>
      <c r="C69" s="2"/>
      <c r="D69" s="56"/>
      <c r="E69" s="7"/>
      <c r="F69" s="7"/>
      <c r="G69" s="7"/>
      <c r="H69" s="7"/>
      <c r="I69" s="16"/>
    </row>
    <row r="70" spans="1:9">
      <c r="A70" s="13" t="s">
        <v>105</v>
      </c>
      <c r="B70" s="51" t="s">
        <v>4</v>
      </c>
      <c r="C70" s="29"/>
      <c r="D70" s="14"/>
      <c r="E70" s="14"/>
      <c r="F70" s="14"/>
      <c r="G70" s="14"/>
      <c r="H70" s="14"/>
      <c r="I70" s="15"/>
    </row>
    <row r="71" spans="1:9" ht="15" customHeight="1">
      <c r="A71" s="9"/>
      <c r="B71" s="101" t="s">
        <v>41</v>
      </c>
      <c r="C71" s="101"/>
      <c r="D71" s="101"/>
      <c r="E71" s="101"/>
      <c r="F71" s="101"/>
      <c r="G71" s="101"/>
      <c r="H71" s="101"/>
      <c r="I71" s="16"/>
    </row>
    <row r="72" spans="1:9">
      <c r="A72" s="9"/>
      <c r="B72" s="101"/>
      <c r="C72" s="101"/>
      <c r="D72" s="101"/>
      <c r="E72" s="101"/>
      <c r="F72" s="101"/>
      <c r="G72" s="101"/>
      <c r="H72" s="101"/>
      <c r="I72" s="16"/>
    </row>
    <row r="73" spans="1:9">
      <c r="A73" s="9"/>
      <c r="B73" s="30" t="s">
        <v>42</v>
      </c>
      <c r="C73" s="31"/>
      <c r="D73" s="31"/>
      <c r="E73" s="31"/>
      <c r="F73" s="31"/>
      <c r="G73" s="31"/>
      <c r="H73" s="31"/>
      <c r="I73" s="16"/>
    </row>
    <row r="74" spans="1:9">
      <c r="A74" s="9"/>
      <c r="B74" s="39"/>
      <c r="C74" s="32"/>
      <c r="D74" s="7"/>
      <c r="E74" s="7"/>
      <c r="F74" s="7"/>
      <c r="G74" s="7"/>
      <c r="H74" s="7"/>
      <c r="I74" s="16"/>
    </row>
    <row r="75" spans="1:9">
      <c r="A75" s="9"/>
      <c r="B75" s="33" t="s">
        <v>45</v>
      </c>
      <c r="C75" s="8">
        <f>C64</f>
        <v>65000</v>
      </c>
      <c r="D75" s="7"/>
      <c r="E75" s="33" t="s">
        <v>0</v>
      </c>
      <c r="F75" s="59">
        <v>0.1</v>
      </c>
      <c r="G75" s="35"/>
      <c r="H75" s="35"/>
      <c r="I75" s="16"/>
    </row>
    <row r="76" spans="1:9">
      <c r="A76" s="9"/>
      <c r="B76" s="33" t="s">
        <v>2</v>
      </c>
      <c r="C76" s="8">
        <f>C39</f>
        <v>5000000</v>
      </c>
      <c r="D76" s="7"/>
      <c r="E76" s="33" t="s">
        <v>86</v>
      </c>
      <c r="F76" s="77">
        <f>IF(C9&gt;=5000000,C64/F75,0)</f>
        <v>650000</v>
      </c>
      <c r="G76" s="7"/>
      <c r="H76" s="7"/>
      <c r="I76" s="58"/>
    </row>
    <row r="77" spans="1:9">
      <c r="A77" s="9"/>
      <c r="B77" s="33" t="s">
        <v>1</v>
      </c>
      <c r="C77" s="80">
        <f>IF(C9&gt;=5000000,C75/C76,0)</f>
        <v>1.2999999999999999E-2</v>
      </c>
      <c r="D77" s="7"/>
      <c r="E77" s="7"/>
      <c r="F77" s="7"/>
      <c r="G77" s="7"/>
      <c r="H77" s="7"/>
      <c r="I77" s="16"/>
    </row>
    <row r="78" spans="1:9" ht="15" thickBot="1">
      <c r="A78" s="12"/>
      <c r="B78" s="22"/>
      <c r="C78" s="22"/>
      <c r="D78" s="22"/>
      <c r="E78" s="22"/>
      <c r="F78" s="22"/>
      <c r="G78" s="22"/>
      <c r="H78" s="22"/>
      <c r="I78" s="23"/>
    </row>
    <row r="79" spans="1:9">
      <c r="A79" s="13" t="s">
        <v>106</v>
      </c>
      <c r="B79" s="51" t="s">
        <v>49</v>
      </c>
      <c r="C79" s="29"/>
      <c r="D79" s="14"/>
      <c r="E79" s="14"/>
      <c r="F79" s="14"/>
      <c r="G79" s="14"/>
      <c r="H79" s="14"/>
      <c r="I79" s="15"/>
    </row>
    <row r="80" spans="1:9" ht="15" customHeight="1">
      <c r="A80" s="9"/>
      <c r="B80" s="101" t="s">
        <v>50</v>
      </c>
      <c r="C80" s="101"/>
      <c r="D80" s="101"/>
      <c r="E80" s="101"/>
      <c r="F80" s="101"/>
      <c r="G80" s="101"/>
      <c r="H80" s="101"/>
      <c r="I80" s="16"/>
    </row>
    <row r="81" spans="1:9">
      <c r="A81" s="9"/>
      <c r="B81" s="101"/>
      <c r="C81" s="101"/>
      <c r="D81" s="101"/>
      <c r="E81" s="101"/>
      <c r="F81" s="101"/>
      <c r="G81" s="101"/>
      <c r="H81" s="101"/>
      <c r="I81" s="16"/>
    </row>
    <row r="82" spans="1:9">
      <c r="A82" s="9"/>
      <c r="B82" s="39"/>
      <c r="C82" s="32"/>
      <c r="D82" s="7"/>
      <c r="E82" s="7"/>
      <c r="F82" s="7"/>
      <c r="G82" s="7"/>
      <c r="H82" s="7"/>
      <c r="I82" s="16"/>
    </row>
    <row r="83" spans="1:9">
      <c r="A83" s="9"/>
      <c r="B83" s="33" t="s">
        <v>93</v>
      </c>
      <c r="C83" s="8">
        <f>IF(C52&gt;=F52,F53,C53)</f>
        <v>3900000</v>
      </c>
      <c r="D83" s="7"/>
      <c r="E83" s="33" t="s">
        <v>90</v>
      </c>
      <c r="F83" s="8">
        <f>$F$53</f>
        <v>3900000</v>
      </c>
      <c r="G83" s="35"/>
      <c r="H83" s="35"/>
      <c r="I83" s="16"/>
    </row>
    <row r="84" spans="1:9">
      <c r="A84" s="9"/>
      <c r="B84" s="33" t="s">
        <v>94</v>
      </c>
      <c r="C84" s="8">
        <f>IF(F62&gt;=C68,F64,C9)</f>
        <v>619743.05171418621</v>
      </c>
      <c r="D84" s="7"/>
      <c r="E84" s="33" t="s">
        <v>92</v>
      </c>
      <c r="F84" s="8">
        <f>$F$64</f>
        <v>619743.05171418621</v>
      </c>
      <c r="G84" s="7"/>
      <c r="H84" s="7"/>
      <c r="I84" s="58"/>
    </row>
    <row r="85" spans="1:9">
      <c r="A85" s="9"/>
      <c r="B85" s="33" t="s">
        <v>95</v>
      </c>
      <c r="C85" s="60">
        <f>IF(F75&gt;=C77,F76,C76)</f>
        <v>650000</v>
      </c>
      <c r="D85" s="7"/>
      <c r="E85" s="33" t="s">
        <v>91</v>
      </c>
      <c r="F85" s="60">
        <f>$F$76</f>
        <v>650000</v>
      </c>
      <c r="G85" s="7"/>
      <c r="H85" s="7"/>
      <c r="I85" s="16"/>
    </row>
    <row r="86" spans="1:9">
      <c r="A86" s="9"/>
      <c r="B86" s="35"/>
      <c r="C86" s="61"/>
      <c r="D86" s="7"/>
      <c r="E86" s="35"/>
      <c r="F86" s="61"/>
      <c r="G86" s="7"/>
      <c r="H86" s="7"/>
      <c r="I86" s="16"/>
    </row>
    <row r="87" spans="1:9">
      <c r="A87" s="9"/>
      <c r="B87" s="33" t="s">
        <v>96</v>
      </c>
      <c r="C87" s="81">
        <f>IF(C85&gt;=1,MIN(C83:C85),MIN(C83:C84))</f>
        <v>619743.05171418621</v>
      </c>
      <c r="D87" s="7"/>
      <c r="E87" s="33" t="s">
        <v>85</v>
      </c>
      <c r="F87" s="81">
        <f>IF(F85&gt;=1,MIN(F83:F85),MIN(F83:F84))</f>
        <v>619743.05171418621</v>
      </c>
      <c r="G87" s="7"/>
      <c r="H87" s="7"/>
      <c r="I87" s="16"/>
    </row>
    <row r="88" spans="1:9" ht="15" thickBot="1">
      <c r="A88" s="12"/>
      <c r="B88" s="22"/>
      <c r="C88" s="22"/>
      <c r="D88" s="22"/>
      <c r="E88" s="22"/>
      <c r="F88" s="22"/>
      <c r="G88" s="22"/>
      <c r="H88" s="22"/>
      <c r="I88" s="23"/>
    </row>
    <row r="89" spans="1:9">
      <c r="A89" s="10"/>
      <c r="B89" s="39" t="s">
        <v>44</v>
      </c>
    </row>
    <row r="90" spans="1:9">
      <c r="B90" s="35" t="s">
        <v>68</v>
      </c>
    </row>
    <row r="91" spans="1:9">
      <c r="B91" s="35" t="s">
        <v>69</v>
      </c>
    </row>
    <row r="92" spans="1:9">
      <c r="B92" s="35" t="s">
        <v>70</v>
      </c>
    </row>
    <row r="93" spans="1:9">
      <c r="B93" s="35" t="s">
        <v>71</v>
      </c>
    </row>
    <row r="94" spans="1:9">
      <c r="B94" s="35" t="s">
        <v>72</v>
      </c>
    </row>
    <row r="95" spans="1:9">
      <c r="B95" s="35" t="s">
        <v>73</v>
      </c>
    </row>
    <row r="96" spans="1:9">
      <c r="B96" s="35" t="s">
        <v>74</v>
      </c>
    </row>
    <row r="97" spans="2:2">
      <c r="B97" s="35" t="s">
        <v>75</v>
      </c>
    </row>
    <row r="98" spans="2:2">
      <c r="B98" s="35" t="s">
        <v>76</v>
      </c>
    </row>
    <row r="99" spans="2:2">
      <c r="B99" s="62" t="s">
        <v>77</v>
      </c>
    </row>
    <row r="100" spans="2:2">
      <c r="B100" s="62" t="s">
        <v>78</v>
      </c>
    </row>
    <row r="101" spans="2:2">
      <c r="B101" s="62" t="s">
        <v>79</v>
      </c>
    </row>
    <row r="102" spans="2:2">
      <c r="B102" s="62" t="s">
        <v>80</v>
      </c>
    </row>
    <row r="103" spans="2:2">
      <c r="B103" s="62" t="s">
        <v>81</v>
      </c>
    </row>
    <row r="104" spans="2:2">
      <c r="B104" s="62" t="s">
        <v>82</v>
      </c>
    </row>
    <row r="105" spans="2:2">
      <c r="B105" s="62" t="s">
        <v>83</v>
      </c>
    </row>
    <row r="106" spans="2:2">
      <c r="B106" s="62" t="s">
        <v>84</v>
      </c>
    </row>
  </sheetData>
  <sheetProtection algorithmName="SHA-512" hashValue="UGivyzsCnKVfpRSoblF6OIlh1PjcResNC2266lSwR0zojT9BsJerUFu1whb8raRyUUl7HL3uviwGQ1iAKNYMQg==" saltValue="nVJIpV6/m0ACChUcdk8o6g==" spinCount="100000" sheet="1" objects="1" scenarios="1"/>
  <mergeCells count="13">
    <mergeCell ref="B58:H59"/>
    <mergeCell ref="E66:H68"/>
    <mergeCell ref="B71:H72"/>
    <mergeCell ref="B80:H81"/>
    <mergeCell ref="B38:C38"/>
    <mergeCell ref="B5:I5"/>
    <mergeCell ref="B6:H6"/>
    <mergeCell ref="B7:C7"/>
    <mergeCell ref="B48:H49"/>
    <mergeCell ref="B15:C16"/>
    <mergeCell ref="B21:C22"/>
    <mergeCell ref="B23:C25"/>
    <mergeCell ref="B32:B36"/>
  </mergeCells>
  <hyperlinks>
    <hyperlink ref="B50" r:id="rId1"/>
    <hyperlink ref="B60" r:id="rId2"/>
    <hyperlink ref="B73" r:id="rId3"/>
  </hyperlinks>
  <pageMargins left="0.7" right="0.7" top="0.75" bottom="0.75" header="0.3" footer="0.3"/>
  <pageSetup orientation="portrait" horizontalDpi="4294967295" verticalDpi="4294967295"/>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GeorgeB</dc:creator>
  <cp:lastModifiedBy>George Blackburne</cp:lastModifiedBy>
  <dcterms:created xsi:type="dcterms:W3CDTF">2015-05-13T01:06:56Z</dcterms:created>
  <dcterms:modified xsi:type="dcterms:W3CDTF">2015-05-14T00:12:39Z</dcterms:modified>
</cp:coreProperties>
</file>